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4504df\Desktop\"/>
    </mc:Choice>
  </mc:AlternateContent>
  <bookViews>
    <workbookView xWindow="0" yWindow="0" windowWidth="28800" windowHeight="14790"/>
  </bookViews>
  <sheets>
    <sheet name="Berechnung" sheetId="1" r:id="rId1"/>
    <sheet name="Hintergrund" sheetId="2" state="hidden" r:id="rId2"/>
    <sheet name="Projekte" sheetId="3" state="hidden" r:id="rId3"/>
  </sheets>
  <calcPr calcId="162913" iterateDelta="1E-4"/>
</workbook>
</file>

<file path=xl/calcChain.xml><?xml version="1.0" encoding="utf-8"?>
<calcChain xmlns="http://schemas.openxmlformats.org/spreadsheetml/2006/main">
  <c r="D10" i="2" l="1"/>
  <c r="D9" i="2"/>
  <c r="C9" i="2"/>
  <c r="C8" i="2"/>
  <c r="C7" i="2"/>
  <c r="B28" i="1"/>
  <c r="B29" i="1" s="1"/>
  <c r="B30" i="1" s="1"/>
  <c r="D7" i="3"/>
  <c r="E6" i="3"/>
  <c r="E9" i="3" s="1"/>
  <c r="E5" i="3"/>
  <c r="D4" i="3"/>
  <c r="D3" i="3"/>
  <c r="D2" i="3"/>
  <c r="B21" i="2"/>
  <c r="B20" i="2"/>
  <c r="D14" i="2"/>
  <c r="C14" i="2"/>
  <c r="D6" i="2"/>
  <c r="C6" i="2"/>
  <c r="D12" i="2" l="1"/>
  <c r="D16" i="2" s="1"/>
  <c r="C12" i="2"/>
  <c r="C16" i="2" s="1"/>
  <c r="D5" i="3"/>
  <c r="E2" i="3"/>
  <c r="E4" i="3"/>
  <c r="E3" i="3"/>
  <c r="E7" i="3"/>
  <c r="D6" i="3"/>
  <c r="B31" i="1"/>
  <c r="B32" i="1" s="1"/>
  <c r="B19" i="1" l="1"/>
  <c r="B22" i="1" s="1"/>
  <c r="B23" i="1" s="1"/>
  <c r="B20" i="1" l="1"/>
  <c r="B21" i="1" s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rgb="FF000000"/>
            <rFont val="Calibri"/>
            <family val="2"/>
          </rPr>
          <t>Axel Jochem: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Jahresbericht 2019</t>
        </r>
        <r>
          <rPr>
            <sz val="9"/>
            <color rgb="FF000000"/>
            <rFont val="Calibri"/>
            <family val="2"/>
          </rPr>
          <t xml:space="preserve">
der Stiftung Naturerbe</t>
        </r>
      </text>
    </comment>
  </commentList>
</comments>
</file>

<file path=xl/sharedStrings.xml><?xml version="1.0" encoding="utf-8"?>
<sst xmlns="http://schemas.openxmlformats.org/spreadsheetml/2006/main" count="88" uniqueCount="75">
  <si>
    <t>1. Versiegelung</t>
  </si>
  <si>
    <t>Versiegelte Fläche - Gebäude (qm)</t>
  </si>
  <si>
    <t>Versiegelte Fläche - Sonstige (qm)</t>
  </si>
  <si>
    <t>2. Entlastungsfaktoren</t>
  </si>
  <si>
    <t>Gebäude</t>
  </si>
  <si>
    <t>Dachbegrünung, intensiv</t>
  </si>
  <si>
    <t>nein</t>
  </si>
  <si>
    <t>Dachbegrünung, extensiv</t>
  </si>
  <si>
    <t>Versickerungsanlage (z.B. Sickerschacht, Rigole)</t>
  </si>
  <si>
    <t>Sonstige Flächen</t>
  </si>
  <si>
    <t>Versickerungsfähiger Belag (z.B. Rasengitter)</t>
  </si>
  <si>
    <t>3. Kompensation</t>
  </si>
  <si>
    <t>Private Versiegelung</t>
  </si>
  <si>
    <t>Erforderliche Moorfläche für Kompensation (qm)</t>
  </si>
  <si>
    <t>Erforderliche Kompensationsleistung, Einmalzahlung (€)</t>
  </si>
  <si>
    <t>alternativ: jährliche Kompensationsleistung (€)</t>
  </si>
  <si>
    <t>Zur Information: CO2-Bindung (T)</t>
  </si>
  <si>
    <t>Zur Information: CO2-Bindung bei jährlicher Kompensationsleistung (T)</t>
  </si>
  <si>
    <t>Anteilig: gesellschaftliche Versiegelung</t>
  </si>
  <si>
    <t>Versiegelte Fläche Deutschland pro Kopf (ohne Wohnsiedlungen, qm)</t>
  </si>
  <si>
    <t>Erforderliche Moorfläche für Kompensation (pro Kopf, qm)</t>
  </si>
  <si>
    <t>Erforderliche Kompensation (pro Kopf,€)</t>
  </si>
  <si>
    <t>Zur Information: CO2-Bindung bei jährlicher Kompensation (T)</t>
  </si>
  <si>
    <t>Eingabeauswahl</t>
  </si>
  <si>
    <t>ja</t>
  </si>
  <si>
    <t>Berechnung BWE</t>
  </si>
  <si>
    <t>WS-Punkte</t>
  </si>
  <si>
    <t>Sonstige Fläche</t>
  </si>
  <si>
    <t>Ausgangswert Versiegelung</t>
  </si>
  <si>
    <t>Dachbegrünung intensiv</t>
  </si>
  <si>
    <t>Dachbegrünung extensiv</t>
  </si>
  <si>
    <t>Versickerungsanlage</t>
  </si>
  <si>
    <t>Versickerungsfähiger Belag</t>
  </si>
  <si>
    <t>Gesamtbelastung</t>
  </si>
  <si>
    <t>Entlastung Moor</t>
  </si>
  <si>
    <t>Faktor</t>
  </si>
  <si>
    <t>Pauschal: qm Moor / 100 €</t>
  </si>
  <si>
    <t>Pauschal: CO2 (T) / 100 €</t>
  </si>
  <si>
    <t>Euro /qm Moor</t>
  </si>
  <si>
    <t>CO2 (T) / qm Moor</t>
  </si>
  <si>
    <t>Kalkulationszins:</t>
  </si>
  <si>
    <t>Organisation</t>
  </si>
  <si>
    <t>Kompensationsmodell</t>
  </si>
  <si>
    <t>Konpensation qm / 100 €</t>
  </si>
  <si>
    <t>Kompensation T CO2 / 100€</t>
  </si>
  <si>
    <t>Standort</t>
  </si>
  <si>
    <t>Web-Adresse</t>
  </si>
  <si>
    <t>Bemerkung</t>
  </si>
  <si>
    <t>Naturefund</t>
  </si>
  <si>
    <t>3 qm für 5 €</t>
  </si>
  <si>
    <t>Hamberger Moor</t>
  </si>
  <si>
    <t>https://www.naturefund.de/projekte/hamberger_moor/informationen/</t>
  </si>
  <si>
    <t>Spende</t>
  </si>
  <si>
    <t>NABU</t>
  </si>
  <si>
    <t>16.32 ha für 127500 € + 0.35 € /qm Erhaltungsaufwand</t>
  </si>
  <si>
    <t>Europa</t>
  </si>
  <si>
    <t>https://www.nabu.de/spenden-und-mitmachen/patenschaften/moor</t>
  </si>
  <si>
    <t>BUND</t>
  </si>
  <si>
    <t>Kauf: 150 qm für 125 € + 60€ Entwässerung</t>
  </si>
  <si>
    <t>Bayern</t>
  </si>
  <si>
    <t>https://www.bund-naturschutz.de/spenden-helfen/spenden/moore</t>
  </si>
  <si>
    <t>Moorland</t>
  </si>
  <si>
    <t>10t CO2=700€</t>
  </si>
  <si>
    <t>Niedersachsen</t>
  </si>
  <si>
    <t>https://www.moor-land.de</t>
  </si>
  <si>
    <t>Moor Futures</t>
  </si>
  <si>
    <t>10t CO2=640€</t>
  </si>
  <si>
    <t>Norddeutschland</t>
  </si>
  <si>
    <t>https://www.moorfutures.de/</t>
  </si>
  <si>
    <t>keine Spende</t>
  </si>
  <si>
    <t>Stiftung Naturschutz</t>
  </si>
  <si>
    <t>Kauf: 1.20 €/qm + Entwässerung 0.4 €/qm</t>
  </si>
  <si>
    <t>Schleswig-Holstein</t>
  </si>
  <si>
    <t>https://www.stiftungsland.de/ihr-engagement/fuer-spender/fuer-ein-projekt-spenden/moorschutz-ist-klimaschutz/</t>
  </si>
  <si>
    <t>Faktor CO2 /qm: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</si>
</sst>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u/>
      <sz val="11"/>
      <color rgb="FF0563C1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  <fill>
      <patternFill patternType="solid">
        <fgColor rgb="FFFF0000"/>
        <bgColor rgb="FFFF0000"/>
      </patternFill>
    </fill>
    <fill>
      <patternFill patternType="solid">
        <fgColor rgb="FF5B9BD5"/>
        <bgColor rgb="FF5B9BD5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13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6" fillId="0" borderId="0" xfId="0" applyFont="1"/>
    <xf numFmtId="0" fontId="0" fillId="9" borderId="0" xfId="0" applyFill="1" applyProtection="1">
      <protection locked="0"/>
    </xf>
    <xf numFmtId="0" fontId="16" fillId="0" borderId="0" xfId="0" applyFont="1" applyProtection="1">
      <protection locked="0"/>
    </xf>
    <xf numFmtId="0" fontId="0" fillId="0" borderId="0" xfId="0" applyProtection="1">
      <protection locked="0"/>
    </xf>
    <xf numFmtId="1" fontId="0" fillId="10" borderId="0" xfId="0" applyNumberFormat="1" applyFill="1"/>
    <xf numFmtId="0" fontId="0" fillId="10" borderId="0" xfId="0" applyFill="1"/>
    <xf numFmtId="0" fontId="0" fillId="0" borderId="0" xfId="0" applyFill="1"/>
    <xf numFmtId="0" fontId="16" fillId="0" borderId="0" xfId="0" applyFont="1" applyFill="1"/>
    <xf numFmtId="0" fontId="0" fillId="11" borderId="0" xfId="0" applyFill="1"/>
    <xf numFmtId="0" fontId="0" fillId="12" borderId="0" xfId="0" applyFill="1"/>
    <xf numFmtId="0" fontId="0" fillId="0" borderId="0" xfId="0" applyFont="1"/>
    <xf numFmtId="0" fontId="0" fillId="12" borderId="0" xfId="0" applyFont="1" applyFill="1"/>
    <xf numFmtId="2" fontId="0" fillId="0" borderId="0" xfId="0" applyNumberFormat="1"/>
    <xf numFmtId="2" fontId="0" fillId="10" borderId="0" xfId="0" applyNumberFormat="1" applyFill="1"/>
    <xf numFmtId="164" fontId="0" fillId="13" borderId="0" xfId="0" applyNumberFormat="1" applyFill="1"/>
    <xf numFmtId="0" fontId="6" fillId="0" borderId="0" xfId="8" applyFill="1" applyBorder="1" applyAlignment="1" applyProtection="1"/>
    <xf numFmtId="2" fontId="0" fillId="13" borderId="0" xfId="0" applyNumberFormat="1" applyFill="1"/>
    <xf numFmtId="164" fontId="0" fillId="10" borderId="0" xfId="0" applyNumberFormat="1" applyFill="1"/>
    <xf numFmtId="4" fontId="0" fillId="0" borderId="0" xfId="0" applyNumberFormat="1"/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" builtinId="28" customBuiltin="1"/>
    <cellStyle name="Note" xfId="15"/>
    <cellStyle name="Result (user)" xfId="16"/>
    <cellStyle name="Standard" xfId="0" builtinId="0" customBuiltin="1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bund-naturschutz.de/spenden-helfen/spenden/moor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nabu.de/spenden-und-mitmachen/patenschaften/moor" TargetMode="External"/><Relationship Id="rId1" Type="http://schemas.openxmlformats.org/officeDocument/2006/relationships/hyperlink" Target="https://www.naturefund.de/projekte/hamberger_moor/informationen/" TargetMode="External"/><Relationship Id="rId6" Type="http://schemas.openxmlformats.org/officeDocument/2006/relationships/hyperlink" Target="https://www.stiftungsland.de/ihr-engagement/fuer-spender/fuer-ein-projekt-spenden/moorschutz-ist-klimaschutz/" TargetMode="External"/><Relationship Id="rId5" Type="http://schemas.openxmlformats.org/officeDocument/2006/relationships/hyperlink" Target="https://www.moorfutures.de/" TargetMode="External"/><Relationship Id="rId4" Type="http://schemas.openxmlformats.org/officeDocument/2006/relationships/hyperlink" Target="https://www.moor-land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4" sqref="B4"/>
    </sheetView>
  </sheetViews>
  <sheetFormatPr baseColWidth="10" defaultRowHeight="13.9" x14ac:dyDescent="0.25"/>
  <cols>
    <col min="1" max="1" width="75.7109375" customWidth="1"/>
    <col min="2" max="1024" width="11.28515625" customWidth="1"/>
  </cols>
  <sheetData>
    <row r="1" spans="1:2" s="1" customFormat="1" ht="15" x14ac:dyDescent="0.25">
      <c r="A1" s="1" t="s">
        <v>0</v>
      </c>
    </row>
    <row r="2" spans="1:2" ht="15" x14ac:dyDescent="0.25">
      <c r="A2" t="s">
        <v>1</v>
      </c>
      <c r="B2" s="2">
        <v>100</v>
      </c>
    </row>
    <row r="3" spans="1:2" ht="15" x14ac:dyDescent="0.25">
      <c r="A3" t="s">
        <v>2</v>
      </c>
      <c r="B3" s="2">
        <v>100</v>
      </c>
    </row>
    <row r="6" spans="1:2" s="1" customFormat="1" ht="15" x14ac:dyDescent="0.25">
      <c r="A6" s="1" t="s">
        <v>3</v>
      </c>
      <c r="B6" s="3"/>
    </row>
    <row r="7" spans="1:2" ht="15" x14ac:dyDescent="0.25">
      <c r="A7" s="1" t="s">
        <v>4</v>
      </c>
      <c r="B7" s="4"/>
    </row>
    <row r="8" spans="1:2" ht="15" x14ac:dyDescent="0.25">
      <c r="A8" t="s">
        <v>5</v>
      </c>
      <c r="B8" s="2" t="s">
        <v>6</v>
      </c>
    </row>
    <row r="9" spans="1:2" ht="15" x14ac:dyDescent="0.25">
      <c r="A9" t="s">
        <v>7</v>
      </c>
      <c r="B9" s="2" t="s">
        <v>6</v>
      </c>
    </row>
    <row r="10" spans="1:2" ht="15" x14ac:dyDescent="0.25">
      <c r="A10" t="s">
        <v>8</v>
      </c>
      <c r="B10" s="2" t="s">
        <v>6</v>
      </c>
    </row>
    <row r="11" spans="1:2" ht="15" x14ac:dyDescent="0.25">
      <c r="B11" s="4"/>
    </row>
    <row r="12" spans="1:2" ht="15" x14ac:dyDescent="0.25">
      <c r="A12" s="1" t="s">
        <v>9</v>
      </c>
      <c r="B12" s="4"/>
    </row>
    <row r="13" spans="1:2" ht="15" x14ac:dyDescent="0.25">
      <c r="A13" t="s">
        <v>10</v>
      </c>
      <c r="B13" s="2" t="s">
        <v>6</v>
      </c>
    </row>
    <row r="14" spans="1:2" ht="15" x14ac:dyDescent="0.25">
      <c r="A14" t="s">
        <v>8</v>
      </c>
      <c r="B14" s="2" t="s">
        <v>6</v>
      </c>
    </row>
    <row r="17" spans="1:2" s="1" customFormat="1" ht="15" x14ac:dyDescent="0.25">
      <c r="A17" s="1" t="s">
        <v>11</v>
      </c>
    </row>
    <row r="18" spans="1:2" s="1" customFormat="1" ht="15" x14ac:dyDescent="0.25">
      <c r="A18" s="1" t="s">
        <v>12</v>
      </c>
    </row>
    <row r="19" spans="1:2" ht="15" x14ac:dyDescent="0.25">
      <c r="A19" t="s">
        <v>13</v>
      </c>
      <c r="B19" s="5">
        <f>ROUND(B2*Hintergrund!C16+Berechnung!B3*Hintergrund!D16,0)</f>
        <v>1333</v>
      </c>
    </row>
    <row r="20" spans="1:2" ht="15" x14ac:dyDescent="0.25">
      <c r="A20" t="s">
        <v>14</v>
      </c>
      <c r="B20" s="6">
        <f>ROUND(B19*Hintergrund!B20,0)</f>
        <v>1666</v>
      </c>
    </row>
    <row r="21" spans="1:2" ht="15" x14ac:dyDescent="0.25">
      <c r="A21" t="s">
        <v>15</v>
      </c>
      <c r="B21" s="6">
        <f>ROUND(Hintergrund!B23*Berechnung!B20,0)</f>
        <v>33</v>
      </c>
    </row>
    <row r="22" spans="1:2" ht="15" x14ac:dyDescent="0.25">
      <c r="A22" t="s">
        <v>16</v>
      </c>
      <c r="B22" s="6">
        <f>ROUND(B19*Hintergrund!B21,0)</f>
        <v>33</v>
      </c>
    </row>
    <row r="23" spans="1:2" ht="15" x14ac:dyDescent="0.25">
      <c r="A23" t="s">
        <v>17</v>
      </c>
      <c r="B23" s="6">
        <f>ROUND(Hintergrund!B23*Berechnung!B22,3)</f>
        <v>0.66</v>
      </c>
    </row>
    <row r="24" spans="1:2" ht="15" x14ac:dyDescent="0.25">
      <c r="B24" s="7"/>
    </row>
    <row r="25" spans="1:2" ht="15" x14ac:dyDescent="0.25">
      <c r="B25" s="7"/>
    </row>
    <row r="26" spans="1:2" s="1" customFormat="1" ht="15" x14ac:dyDescent="0.25">
      <c r="A26" s="1" t="s">
        <v>18</v>
      </c>
      <c r="B26" s="8"/>
    </row>
    <row r="27" spans="1:2" ht="15" x14ac:dyDescent="0.25">
      <c r="A27" t="s">
        <v>19</v>
      </c>
      <c r="B27" s="9">
        <v>211</v>
      </c>
    </row>
    <row r="28" spans="1:2" ht="15" x14ac:dyDescent="0.25">
      <c r="A28" t="s">
        <v>20</v>
      </c>
      <c r="B28" s="10">
        <f>ROUND(B27*Hintergrund!B6/Hintergrund!B14,0)</f>
        <v>1407</v>
      </c>
    </row>
    <row r="29" spans="1:2" s="11" customFormat="1" ht="15" x14ac:dyDescent="0.25">
      <c r="A29" s="11" t="s">
        <v>21</v>
      </c>
      <c r="B29" s="12">
        <f>ROUND(B28*Hintergrund!B20,0)</f>
        <v>1759</v>
      </c>
    </row>
    <row r="30" spans="1:2" s="11" customFormat="1" ht="15" x14ac:dyDescent="0.25">
      <c r="A30" s="11" t="s">
        <v>15</v>
      </c>
      <c r="B30" s="12">
        <f>ROUND(Hintergrund!B23*Berechnung!B29,0)</f>
        <v>35</v>
      </c>
    </row>
    <row r="31" spans="1:2" ht="15" x14ac:dyDescent="0.25">
      <c r="A31" t="s">
        <v>16</v>
      </c>
      <c r="B31" s="10">
        <f>ROUND(B28*Hintergrund!B21,0)</f>
        <v>35</v>
      </c>
    </row>
    <row r="32" spans="1:2" ht="15" x14ac:dyDescent="0.25">
      <c r="A32" t="s">
        <v>22</v>
      </c>
      <c r="B32" s="10">
        <f>ROUND(Hintergrund!B23*Berechnung!B31,3)</f>
        <v>0.7</v>
      </c>
    </row>
  </sheetData>
  <sheetProtection password="954D" sheet="1" objects="1" scenarios="1"/>
  <pageMargins left="0.70000000000000007" right="0.70000000000000007" top="0.96929133858267724" bottom="1.1811023622047245" header="0.30000000000000004" footer="0.78740157480314954"/>
  <pageSetup paperSize="0" fitToWidth="0" fitToHeight="0" orientation="portrait" horizontalDpi="0" verticalDpi="0" copies="0"/>
  <headerFooter alignWithMargins="0">
    <oddHeader xml:space="preserve">&amp;C&amp;"Calibri1,Regular"Flächenrechner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Hintergrund!$B$3:$C$3</xm:f>
          </x14:formula1>
          <xm:sqref>B8:B10 B13:B14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workbookViewId="0">
      <selection activeCell="G29" sqref="G29"/>
    </sheetView>
  </sheetViews>
  <sheetFormatPr baseColWidth="10" defaultRowHeight="13.9" x14ac:dyDescent="0.25"/>
  <cols>
    <col min="1" max="1" width="36.140625" customWidth="1"/>
    <col min="2" max="64" width="11.28515625" customWidth="1"/>
  </cols>
  <sheetData>
    <row r="3" spans="1:4" ht="15" x14ac:dyDescent="0.25">
      <c r="A3" t="s">
        <v>23</v>
      </c>
      <c r="B3" t="s">
        <v>24</v>
      </c>
      <c r="C3" t="s">
        <v>6</v>
      </c>
    </row>
    <row r="5" spans="1:4" ht="15" x14ac:dyDescent="0.25">
      <c r="A5" t="s">
        <v>25</v>
      </c>
      <c r="B5" t="s">
        <v>26</v>
      </c>
      <c r="C5" t="s">
        <v>4</v>
      </c>
      <c r="D5" t="s">
        <v>27</v>
      </c>
    </row>
    <row r="6" spans="1:4" ht="15" x14ac:dyDescent="0.25">
      <c r="A6" t="s">
        <v>28</v>
      </c>
      <c r="B6">
        <v>20</v>
      </c>
      <c r="C6">
        <f>B6</f>
        <v>20</v>
      </c>
      <c r="D6">
        <f>B6</f>
        <v>20</v>
      </c>
    </row>
    <row r="7" spans="1:4" ht="15" x14ac:dyDescent="0.25">
      <c r="A7" t="s">
        <v>29</v>
      </c>
      <c r="B7">
        <v>-1.5</v>
      </c>
      <c r="C7">
        <f>IF(Berechnung!B8="ja",Hintergrund!B7,0)</f>
        <v>0</v>
      </c>
    </row>
    <row r="8" spans="1:4" ht="15" x14ac:dyDescent="0.25">
      <c r="A8" t="s">
        <v>30</v>
      </c>
      <c r="B8">
        <v>-0.6</v>
      </c>
      <c r="C8">
        <f>IF(Berechnung!B9="ja",Hintergrund!B8,0)</f>
        <v>0</v>
      </c>
    </row>
    <row r="9" spans="1:4" ht="15" x14ac:dyDescent="0.25">
      <c r="A9" t="s">
        <v>31</v>
      </c>
      <c r="B9">
        <v>-0.25</v>
      </c>
      <c r="C9">
        <f>IF(Berechnung!B10="ja",Hintergrund!B9,0)</f>
        <v>0</v>
      </c>
      <c r="D9">
        <f>IF(Berechnung!B14="ja",Hintergrund!B9,0)</f>
        <v>0</v>
      </c>
    </row>
    <row r="10" spans="1:4" ht="15" x14ac:dyDescent="0.25">
      <c r="A10" t="s">
        <v>32</v>
      </c>
      <c r="B10">
        <v>-0.5</v>
      </c>
      <c r="D10">
        <f>IF(Berechnung!B13="ja",Hintergrund!B10,0)</f>
        <v>0</v>
      </c>
    </row>
    <row r="12" spans="1:4" ht="15" x14ac:dyDescent="0.25">
      <c r="A12" t="s">
        <v>33</v>
      </c>
      <c r="C12">
        <f>SUM(C6:C10)</f>
        <v>20</v>
      </c>
      <c r="D12">
        <f>SUM(D6:D10)</f>
        <v>20</v>
      </c>
    </row>
    <row r="14" spans="1:4" ht="15" x14ac:dyDescent="0.25">
      <c r="A14" t="s">
        <v>34</v>
      </c>
      <c r="B14">
        <v>3</v>
      </c>
      <c r="C14">
        <f>B14</f>
        <v>3</v>
      </c>
      <c r="D14">
        <f>B14</f>
        <v>3</v>
      </c>
    </row>
    <row r="16" spans="1:4" ht="15" x14ac:dyDescent="0.25">
      <c r="A16" t="s">
        <v>35</v>
      </c>
      <c r="C16" s="13">
        <f>C12/C14</f>
        <v>6.666666666666667</v>
      </c>
      <c r="D16" s="13">
        <f>D12/D14</f>
        <v>6.666666666666667</v>
      </c>
    </row>
    <row r="18" spans="1:2" ht="15" x14ac:dyDescent="0.25">
      <c r="A18" t="s">
        <v>36</v>
      </c>
      <c r="B18">
        <v>80</v>
      </c>
    </row>
    <row r="19" spans="1:2" ht="15" x14ac:dyDescent="0.25">
      <c r="A19" t="s">
        <v>37</v>
      </c>
      <c r="B19">
        <v>2</v>
      </c>
    </row>
    <row r="20" spans="1:2" ht="15" x14ac:dyDescent="0.25">
      <c r="A20" t="s">
        <v>38</v>
      </c>
      <c r="B20">
        <f>100/B18</f>
        <v>1.25</v>
      </c>
    </row>
    <row r="21" spans="1:2" ht="15" x14ac:dyDescent="0.25">
      <c r="A21" t="s">
        <v>39</v>
      </c>
      <c r="B21">
        <f>B19/B18</f>
        <v>2.5000000000000001E-2</v>
      </c>
    </row>
    <row r="23" spans="1:2" ht="15" x14ac:dyDescent="0.25">
      <c r="A23" t="s">
        <v>40</v>
      </c>
      <c r="B23">
        <v>0.02</v>
      </c>
    </row>
  </sheetData>
  <sheetProtection password="954D" sheet="1" objects="1" scenarios="1"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9"/>
  <sheetViews>
    <sheetView workbookViewId="0">
      <selection activeCell="D40" sqref="D40"/>
    </sheetView>
  </sheetViews>
  <sheetFormatPr baseColWidth="10" defaultRowHeight="13.9" x14ac:dyDescent="0.25"/>
  <cols>
    <col min="1" max="5" width="11.28515625" customWidth="1"/>
    <col min="6" max="6" width="12.42578125" customWidth="1"/>
    <col min="7" max="7" width="11.28515625" customWidth="1"/>
    <col min="8" max="8" width="12.28515625" customWidth="1"/>
    <col min="9" max="9" width="11.28515625" customWidth="1"/>
    <col min="10" max="10" width="12.28515625" customWidth="1"/>
    <col min="11" max="12" width="11.28515625" customWidth="1"/>
    <col min="13" max="13" width="12.42578125" style="13" customWidth="1"/>
    <col min="14" max="64" width="11.28515625" customWidth="1"/>
  </cols>
  <sheetData>
    <row r="1" spans="2:12" ht="15" x14ac:dyDescent="0.25"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</row>
    <row r="2" spans="2:12" ht="15" x14ac:dyDescent="0.25">
      <c r="B2" t="s">
        <v>48</v>
      </c>
      <c r="C2" t="s">
        <v>49</v>
      </c>
      <c r="D2" s="14">
        <f>100*3/5</f>
        <v>60</v>
      </c>
      <c r="E2" s="15">
        <f>D2*$E$9</f>
        <v>1.5</v>
      </c>
      <c r="F2" t="s">
        <v>50</v>
      </c>
      <c r="G2" s="16" t="s">
        <v>51</v>
      </c>
      <c r="H2" t="s">
        <v>52</v>
      </c>
    </row>
    <row r="3" spans="2:12" ht="15" x14ac:dyDescent="0.25">
      <c r="B3" t="s">
        <v>53</v>
      </c>
      <c r="C3" t="s">
        <v>54</v>
      </c>
      <c r="D3" s="14">
        <f>163200/(127500+57120)*100</f>
        <v>88.39779005524862</v>
      </c>
      <c r="E3" s="15">
        <f>D3*E9</f>
        <v>2.2099447513812156</v>
      </c>
      <c r="F3" t="s">
        <v>55</v>
      </c>
      <c r="G3" s="16" t="s">
        <v>56</v>
      </c>
      <c r="H3" t="s">
        <v>52</v>
      </c>
      <c r="I3" s="16"/>
    </row>
    <row r="4" spans="2:12" ht="15" x14ac:dyDescent="0.25">
      <c r="B4" t="s">
        <v>57</v>
      </c>
      <c r="C4" t="s">
        <v>58</v>
      </c>
      <c r="D4" s="14">
        <f>150/1.85</f>
        <v>81.081081081081081</v>
      </c>
      <c r="E4" s="15">
        <f>D4*$E$9</f>
        <v>2.0270270270270272</v>
      </c>
      <c r="F4" t="s">
        <v>59</v>
      </c>
      <c r="G4" s="16" t="s">
        <v>60</v>
      </c>
      <c r="H4" t="s">
        <v>52</v>
      </c>
    </row>
    <row r="5" spans="2:12" ht="15" x14ac:dyDescent="0.25">
      <c r="B5" t="s">
        <v>61</v>
      </c>
      <c r="C5" t="s">
        <v>62</v>
      </c>
      <c r="D5" s="17">
        <f>E5/$E$9</f>
        <v>57.142857142857139</v>
      </c>
      <c r="E5" s="18">
        <f>10/7</f>
        <v>1.4285714285714286</v>
      </c>
      <c r="F5" t="s">
        <v>63</v>
      </c>
      <c r="G5" s="16" t="s">
        <v>64</v>
      </c>
      <c r="H5" t="s">
        <v>52</v>
      </c>
    </row>
    <row r="6" spans="2:12" ht="15" x14ac:dyDescent="0.25">
      <c r="B6" t="s">
        <v>65</v>
      </c>
      <c r="C6" t="s">
        <v>66</v>
      </c>
      <c r="D6" s="17">
        <f>E6/$E$9</f>
        <v>62.5</v>
      </c>
      <c r="E6" s="18">
        <f>10/6.4</f>
        <v>1.5625</v>
      </c>
      <c r="F6" t="s">
        <v>67</v>
      </c>
      <c r="G6" s="16" t="s">
        <v>68</v>
      </c>
      <c r="H6" t="s">
        <v>69</v>
      </c>
    </row>
    <row r="7" spans="2:12" ht="15" x14ac:dyDescent="0.25">
      <c r="B7" t="s">
        <v>70</v>
      </c>
      <c r="C7" t="s">
        <v>71</v>
      </c>
      <c r="D7" s="14">
        <f>100/1.6</f>
        <v>62.5</v>
      </c>
      <c r="E7" s="15">
        <f>D7*$E$9</f>
        <v>1.5625</v>
      </c>
      <c r="F7" t="s">
        <v>72</v>
      </c>
      <c r="G7" s="16" t="s">
        <v>73</v>
      </c>
      <c r="H7" t="s">
        <v>52</v>
      </c>
    </row>
    <row r="9" spans="2:12" ht="15" x14ac:dyDescent="0.25">
      <c r="C9" s="10" t="s">
        <v>74</v>
      </c>
      <c r="D9" s="10"/>
      <c r="E9" s="10">
        <f>$E$6/$D$7</f>
        <v>2.5000000000000001E-2</v>
      </c>
    </row>
    <row r="15" spans="2:12" ht="15" x14ac:dyDescent="0.25">
      <c r="D15" s="19"/>
      <c r="E15" s="19"/>
      <c r="F15" s="19"/>
      <c r="G15" s="19"/>
      <c r="H15" s="19"/>
      <c r="I15" s="19"/>
      <c r="J15" s="19"/>
      <c r="K15" s="19"/>
      <c r="L15" s="19"/>
    </row>
    <row r="16" spans="2:12" ht="15" x14ac:dyDescent="0.25">
      <c r="D16" s="19"/>
      <c r="E16" s="19"/>
      <c r="F16" s="19"/>
      <c r="G16" s="19"/>
      <c r="H16" s="19"/>
      <c r="I16" s="19"/>
      <c r="J16" s="19"/>
      <c r="K16" s="19"/>
      <c r="L16" s="19"/>
    </row>
    <row r="17" spans="4:12" ht="15" x14ac:dyDescent="0.25">
      <c r="D17" s="19"/>
      <c r="E17" s="19"/>
      <c r="F17" s="19"/>
      <c r="G17" s="19"/>
      <c r="H17" s="19"/>
      <c r="I17" s="19"/>
      <c r="J17" s="19"/>
      <c r="K17" s="19"/>
      <c r="L17" s="19"/>
    </row>
    <row r="18" spans="4:12" ht="15" x14ac:dyDescent="0.25">
      <c r="D18" s="19"/>
      <c r="E18" s="19"/>
      <c r="F18" s="19"/>
      <c r="G18" s="19"/>
      <c r="H18" s="19"/>
      <c r="I18" s="19"/>
      <c r="J18" s="19"/>
      <c r="K18" s="19"/>
      <c r="L18" s="19"/>
    </row>
    <row r="19" spans="4:12" ht="15" x14ac:dyDescent="0.25">
      <c r="D19" s="19"/>
      <c r="E19" s="19"/>
      <c r="F19" s="19"/>
      <c r="G19" s="19"/>
      <c r="H19" s="19"/>
      <c r="I19" s="19"/>
      <c r="J19" s="19"/>
      <c r="K19" s="19"/>
      <c r="L19" s="19"/>
    </row>
  </sheetData>
  <sheetProtection password="954D" sheet="1" objects="1" scenarios="1"/>
  <hyperlinks>
    <hyperlink ref="G2" r:id="rId1"/>
    <hyperlink ref="G3" r:id="rId2"/>
    <hyperlink ref="G4" r:id="rId3"/>
    <hyperlink ref="G5" r:id="rId4"/>
    <hyperlink ref="G6" r:id="rId5"/>
    <hyperlink ref="G7" r:id="rId6"/>
  </hyperlinks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Hintergrund</vt:lpstr>
      <vt:lpstr>Projekte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Flaechnrechner</dc:title>
  <dc:subject>Kompensation für Flächenversiegelung durch Renaturierung von Mooren</dc:subject>
  <dc:creator>Axel Jochem</dc:creator>
  <cp:keywords>Kompensation Versiegelung Bodenschutz Moor</cp:keywords>
  <dc:description>Dr. Axel Jochem
Hintergasse 5
64625 Bensheim</dc:description>
  <cp:lastModifiedBy>Axel Jochem</cp:lastModifiedBy>
  <cp:revision>8</cp:revision>
  <dcterms:created xsi:type="dcterms:W3CDTF">2021-07-22T08:59:49Z</dcterms:created>
  <dcterms:modified xsi:type="dcterms:W3CDTF">2021-09-17T08:59:08Z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Deutsche Bundesbank</vt:lpwstr>
  </property>
</Properties>
</file>